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ff381fc8f77d7f6/Courses/2700/Astro Support/Linked To From Website/"/>
    </mc:Choice>
  </mc:AlternateContent>
  <xr:revisionPtr revIDLastSave="41" documentId="8_{5A42D14D-528E-4586-9D13-1246F215FD56}" xr6:coauthVersionLast="47" xr6:coauthVersionMax="47" xr10:uidLastSave="{4493AA54-8AA0-4752-B040-7ED5AE74E357}"/>
  <bookViews>
    <workbookView xWindow="-110" yWindow="-110" windowWidth="25820" windowHeight="13900" activeTab="1" xr2:uid="{4662C9D0-767A-4C3B-B1D3-A757936D8A00}"/>
  </bookViews>
  <sheets>
    <sheet name="L2 - Biz Org" sheetId="1" r:id="rId1"/>
    <sheet name="L3 - Accounting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2" l="1"/>
  <c r="B32" i="2"/>
  <c r="B31" i="2"/>
  <c r="B30" i="2"/>
  <c r="C22" i="2"/>
  <c r="C21" i="2"/>
  <c r="C20" i="2"/>
  <c r="B39" i="2"/>
  <c r="B37" i="2"/>
  <c r="B51" i="2" s="1"/>
  <c r="F15" i="2"/>
  <c r="B38" i="2" s="1"/>
  <c r="A29" i="1"/>
  <c r="A27" i="1"/>
  <c r="C8" i="1"/>
  <c r="D27" i="2"/>
  <c r="C30" i="2"/>
  <c r="C15" i="2"/>
  <c r="C52" i="2"/>
  <c r="C32" i="2"/>
  <c r="D22" i="2"/>
  <c r="D21" i="2"/>
  <c r="C39" i="2"/>
  <c r="B27" i="1"/>
  <c r="C31" i="2"/>
  <c r="C37" i="2"/>
  <c r="B29" i="1"/>
  <c r="C40" i="2"/>
  <c r="C33" i="2"/>
  <c r="D20" i="2"/>
  <c r="C51" i="2"/>
  <c r="C38" i="2"/>
  <c r="D8" i="1"/>
  <c r="D26" i="2"/>
  <c r="B40" i="2" l="1"/>
  <c r="C26" i="2"/>
  <c r="C27" i="2" s="1"/>
  <c r="B52" i="2"/>
</calcChain>
</file>

<file path=xl/sharedStrings.xml><?xml version="1.0" encoding="utf-8"?>
<sst xmlns="http://schemas.openxmlformats.org/spreadsheetml/2006/main" count="63" uniqueCount="56">
  <si>
    <t xml:space="preserve">✏️ You own a sole proprietorship. </t>
  </si>
  <si>
    <t xml:space="preserve">Your tax rate on personal income is 35%. </t>
  </si>
  <si>
    <t xml:space="preserve">Your business has $120K of income. </t>
  </si>
  <si>
    <t>What is your after-tax income?</t>
  </si>
  <si>
    <t xml:space="preserve">✔ </t>
  </si>
  <si>
    <t xml:space="preserve">✔ To calculate post-tax income, </t>
  </si>
  <si>
    <t>always just multiply by (1-MTR)</t>
  </si>
  <si>
    <t xml:space="preserve">after-tax income = </t>
  </si>
  <si>
    <t>✏️ Suppose this was a partnership instead,</t>
  </si>
  <si>
    <t>and your proportion of the income is still $120K.</t>
  </si>
  <si>
    <t>Because it is pass-through, the income will be the same</t>
  </si>
  <si>
    <t xml:space="preserve">for Sole Proprietorship, Partnership, GPs in an LLP, </t>
  </si>
  <si>
    <t>LLCs, and S-Corps.</t>
  </si>
  <si>
    <t>✔ Same as above.</t>
  </si>
  <si>
    <t xml:space="preserve">✏️ Suppose this was a C-Corporation. Assume the </t>
  </si>
  <si>
    <t xml:space="preserve">income tax rate for the corporation is 22% and that </t>
  </si>
  <si>
    <t xml:space="preserve">your tax rate on dividend income is 32%. </t>
  </si>
  <si>
    <t>What is your after-tax income from the C-Corp?</t>
  </si>
  <si>
    <t>Your portion of the pre-tax income is still $120,000.</t>
  </si>
  <si>
    <t xml:space="preserve">Also assume that all net-income is paid out to </t>
  </si>
  <si>
    <t>shareholders via dividends.</t>
  </si>
  <si>
    <t>✔</t>
  </si>
  <si>
    <t>Net Income of the C-Corp = Dividend payment</t>
  </si>
  <si>
    <t>Your post-tax dividend income:</t>
  </si>
  <si>
    <t>For these questions, use the following data.</t>
  </si>
  <si>
    <t>P/E Ratio</t>
  </si>
  <si>
    <t>Share Price</t>
  </si>
  <si>
    <t>Shares Outstanding</t>
  </si>
  <si>
    <t>million</t>
  </si>
  <si>
    <t>Dividend</t>
  </si>
  <si>
    <t>Expected earnings growth</t>
  </si>
  <si>
    <t>Market Cap</t>
  </si>
  <si>
    <t>Net Income</t>
  </si>
  <si>
    <t>🙋‍♂️ Why are they the same?</t>
  </si>
  <si>
    <t>Market Cap is just Price × #SharesOutstanding</t>
  </si>
  <si>
    <t>Net Income is just EPS × #Shares Oustanding</t>
  </si>
  <si>
    <t>Therefore, if we start with the second formula, we can prove that it is equal to the first formula:</t>
  </si>
  <si>
    <r>
      <t xml:space="preserve">P/E Ratio = </t>
    </r>
    <r>
      <rPr>
        <sz val="11"/>
        <color theme="9"/>
        <rFont val="Aptos Narrow"/>
        <family val="2"/>
        <scheme val="minor"/>
      </rPr>
      <t>Market Cap / Net Income</t>
    </r>
    <r>
      <rPr>
        <sz val="11"/>
        <color theme="1"/>
        <rFont val="Aptos Narrow"/>
        <family val="2"/>
        <scheme val="minor"/>
      </rPr>
      <t xml:space="preserve"> = (Price×</t>
    </r>
    <r>
      <rPr>
        <strike/>
        <sz val="11"/>
        <color theme="1"/>
        <rFont val="Aptos Narrow"/>
        <family val="2"/>
        <scheme val="minor"/>
      </rPr>
      <t>#SharesOutstanding</t>
    </r>
    <r>
      <rPr>
        <sz val="11"/>
        <color theme="1"/>
        <rFont val="Aptos Narrow"/>
        <family val="2"/>
        <scheme val="minor"/>
      </rPr>
      <t>) / (EPS×</t>
    </r>
    <r>
      <rPr>
        <strike/>
        <sz val="11"/>
        <color theme="1"/>
        <rFont val="Aptos Narrow"/>
        <family val="2"/>
        <scheme val="minor"/>
      </rPr>
      <t>#SharesOutstanding</t>
    </r>
    <r>
      <rPr>
        <sz val="11"/>
        <color theme="1"/>
        <rFont val="Aptos Narrow"/>
        <family val="2"/>
        <scheme val="minor"/>
      </rPr>
      <t xml:space="preserve">) = </t>
    </r>
    <r>
      <rPr>
        <sz val="11"/>
        <color theme="9"/>
        <rFont val="Aptos Narrow"/>
        <family val="2"/>
        <scheme val="minor"/>
      </rPr>
      <t>Price/EPS</t>
    </r>
  </si>
  <si>
    <t>Therefore, by definition, the formulas must always give you the exact same number.</t>
  </si>
  <si>
    <r>
      <t xml:space="preserve">If you start with </t>
    </r>
    <r>
      <rPr>
        <sz val="11"/>
        <color theme="9"/>
        <rFont val="Aptos Narrow"/>
        <family val="2"/>
        <scheme val="minor"/>
      </rPr>
      <t>MarketCap/NetIncome</t>
    </r>
    <r>
      <rPr>
        <sz val="11"/>
        <color theme="1"/>
        <rFont val="Aptos Narrow"/>
        <family val="2"/>
        <scheme val="minor"/>
      </rPr>
      <t xml:space="preserve">, you end up with </t>
    </r>
    <r>
      <rPr>
        <sz val="11"/>
        <color theme="9"/>
        <rFont val="Aptos Narrow"/>
        <family val="2"/>
        <scheme val="minor"/>
      </rPr>
      <t>Price/EPS</t>
    </r>
    <r>
      <rPr>
        <sz val="11"/>
        <color theme="1"/>
        <rFont val="Aptos Narrow"/>
        <family val="2"/>
        <scheme val="minor"/>
      </rPr>
      <t>, just by plugging in definitions.</t>
    </r>
  </si>
  <si>
    <t>✏️ What is the P/E ratio? Why do the two formulas give the same result?</t>
  </si>
  <si>
    <t>✏️ What is the PEG ratio (P/E to Growth)</t>
  </si>
  <si>
    <t xml:space="preserve"> PE Ratio = </t>
  </si>
  <si>
    <t>PEG</t>
  </si>
  <si>
    <t>We represent the growth rate as a percentage, not as a decimal. Ie, we use 8, not .08 for this calculation.</t>
  </si>
  <si>
    <t>✏️Calculate all of the profit margins (Gross, Operating and Net)</t>
  </si>
  <si>
    <t>Operating Margin</t>
  </si>
  <si>
    <t>Gross Margin</t>
  </si>
  <si>
    <t>Net Profit Margin</t>
  </si>
  <si>
    <t>✏️ What is the Market-to-Book Ratio?</t>
  </si>
  <si>
    <t>Market-to-Book</t>
  </si>
  <si>
    <t>(Millions)</t>
  </si>
  <si>
    <t>Enterprise Value</t>
  </si>
  <si>
    <t>EV / EBIT</t>
  </si>
  <si>
    <t>✏️ What are the EV to EBIT, and EV to Sales ratios?</t>
  </si>
  <si>
    <t>EV /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</si>
</sst>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1"/>
      <color theme="9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8" fontId="0" fillId="0" borderId="0" xfId="0" applyNumberFormat="1"/>
    <xf numFmtId="9" fontId="0" fillId="0" borderId="0" xfId="0" applyNumberFormat="1"/>
    <xf numFmtId="2" fontId="0" fillId="0" borderId="0" xfId="0" applyNumberFormat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6</xdr:col>
      <xdr:colOff>528070</xdr:colOff>
      <xdr:row>13</xdr:row>
      <xdr:rowOff>82551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BC720E-C713-3FE8-EADE-D46B450E0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4352960" cy="2292350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0</xdr:row>
      <xdr:rowOff>25400</xdr:rowOff>
    </xdr:from>
    <xdr:to>
      <xdr:col>11</xdr:col>
      <xdr:colOff>556654</xdr:colOff>
      <xdr:row>13</xdr:row>
      <xdr:rowOff>86670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7A7B4E-C942-4A41-EA3C-3815D351E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24350" y="25400"/>
          <a:ext cx="2937903" cy="2455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4F4FB-5936-42B8-8642-BC36FE026992}">
  <dimension ref="A2:D29"/>
  <sheetViews>
    <sheetView topLeftCell="A23" zoomScale="250" zoomScaleNormal="250" workbookViewId="0">
      <selection activeCell="A31" sqref="A31"/>
    </sheetView>
  </sheetViews>
  <sheetFormatPr defaultRowHeight="14.5" x14ac:dyDescent="0.35"/>
  <sheetData>
    <row r="2" spans="1:4" x14ac:dyDescent="0.35">
      <c r="A2" t="s">
        <v>0</v>
      </c>
    </row>
    <row r="3" spans="1:4" x14ac:dyDescent="0.35">
      <c r="A3" t="s">
        <v>1</v>
      </c>
    </row>
    <row r="4" spans="1:4" x14ac:dyDescent="0.35">
      <c r="A4" t="s">
        <v>2</v>
      </c>
    </row>
    <row r="5" spans="1:4" x14ac:dyDescent="0.35">
      <c r="A5" t="s">
        <v>3</v>
      </c>
    </row>
    <row r="6" spans="1:4" x14ac:dyDescent="0.35">
      <c r="A6" t="s">
        <v>5</v>
      </c>
    </row>
    <row r="7" spans="1:4" x14ac:dyDescent="0.35">
      <c r="A7" t="s">
        <v>6</v>
      </c>
    </row>
    <row r="8" spans="1:4" x14ac:dyDescent="0.35">
      <c r="A8" t="s">
        <v>7</v>
      </c>
      <c r="C8">
        <f>120*(1-35%)</f>
        <v>78</v>
      </c>
      <c r="D8" t="str">
        <f ca="1">_xlfn.FORMULATEXT(C8)</f>
        <v>=120*(1-35%)</v>
      </c>
    </row>
    <row r="10" spans="1:4" x14ac:dyDescent="0.35">
      <c r="A10" t="s">
        <v>8</v>
      </c>
    </row>
    <row r="11" spans="1:4" x14ac:dyDescent="0.35">
      <c r="A11" t="s">
        <v>9</v>
      </c>
    </row>
    <row r="12" spans="1:4" x14ac:dyDescent="0.35">
      <c r="A12" t="s">
        <v>3</v>
      </c>
    </row>
    <row r="13" spans="1:4" x14ac:dyDescent="0.35">
      <c r="A13" t="s">
        <v>13</v>
      </c>
    </row>
    <row r="14" spans="1:4" x14ac:dyDescent="0.35">
      <c r="A14" t="s">
        <v>10</v>
      </c>
    </row>
    <row r="15" spans="1:4" x14ac:dyDescent="0.35">
      <c r="A15" t="s">
        <v>11</v>
      </c>
    </row>
    <row r="16" spans="1:4" x14ac:dyDescent="0.35">
      <c r="A16" t="s">
        <v>12</v>
      </c>
    </row>
    <row r="18" spans="1:2" x14ac:dyDescent="0.35">
      <c r="A18" t="s">
        <v>14</v>
      </c>
    </row>
    <row r="19" spans="1:2" x14ac:dyDescent="0.35">
      <c r="A19" t="s">
        <v>15</v>
      </c>
    </row>
    <row r="20" spans="1:2" x14ac:dyDescent="0.35">
      <c r="A20" t="s">
        <v>16</v>
      </c>
    </row>
    <row r="21" spans="1:2" x14ac:dyDescent="0.35">
      <c r="A21" t="s">
        <v>17</v>
      </c>
    </row>
    <row r="22" spans="1:2" x14ac:dyDescent="0.35">
      <c r="A22" t="s">
        <v>18</v>
      </c>
    </row>
    <row r="23" spans="1:2" x14ac:dyDescent="0.35">
      <c r="A23" t="s">
        <v>19</v>
      </c>
    </row>
    <row r="24" spans="1:2" x14ac:dyDescent="0.35">
      <c r="A24" t="s">
        <v>20</v>
      </c>
    </row>
    <row r="25" spans="1:2" x14ac:dyDescent="0.35">
      <c r="A25" t="s">
        <v>21</v>
      </c>
    </row>
    <row r="26" spans="1:2" x14ac:dyDescent="0.35">
      <c r="A26" t="s">
        <v>22</v>
      </c>
    </row>
    <row r="27" spans="1:2" x14ac:dyDescent="0.35">
      <c r="A27">
        <f>120*(1-22%)</f>
        <v>93.600000000000009</v>
      </c>
      <c r="B27" t="str">
        <f ca="1">_xlfn.FORMULATEXT(A27)</f>
        <v>=120*(1-22%)</v>
      </c>
    </row>
    <row r="28" spans="1:2" x14ac:dyDescent="0.35">
      <c r="A28" t="s">
        <v>23</v>
      </c>
    </row>
    <row r="29" spans="1:2" x14ac:dyDescent="0.35">
      <c r="A29">
        <f>A27*(1-32%)</f>
        <v>63.648000000000003</v>
      </c>
      <c r="B29" t="str">
        <f ca="1">_xlfn.FORMULATEXT(A29)</f>
        <v>=A27*(1-32%)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30C4A-1759-4BB1-BC03-30CF27008423}">
  <dimension ref="A1:J53"/>
  <sheetViews>
    <sheetView tabSelected="1" topLeftCell="A33" zoomScale="145" zoomScaleNormal="145" workbookViewId="0">
      <selection activeCell="N3" sqref="N3"/>
    </sheetView>
  </sheetViews>
  <sheetFormatPr defaultRowHeight="14.5" x14ac:dyDescent="0.35"/>
  <cols>
    <col min="1" max="1" width="11.08984375" customWidth="1"/>
  </cols>
  <sheetData>
    <row r="1" spans="1:10" x14ac:dyDescent="0.35">
      <c r="A1" t="s">
        <v>24</v>
      </c>
    </row>
    <row r="15" spans="1:10" x14ac:dyDescent="0.35">
      <c r="A15" t="s">
        <v>26</v>
      </c>
      <c r="B15" s="1">
        <v>18.5</v>
      </c>
      <c r="C15" t="e">
        <f t="shared" ref="C15" ca="1" si="0">_xlfn.FORMULATEXT(B15)</f>
        <v>#N/A</v>
      </c>
      <c r="D15" t="s">
        <v>27</v>
      </c>
      <c r="F15">
        <f>2/0.556</f>
        <v>3.5971223021582732</v>
      </c>
      <c r="G15" t="s">
        <v>28</v>
      </c>
      <c r="I15" t="s">
        <v>29</v>
      </c>
      <c r="J15" s="1">
        <v>0.35</v>
      </c>
    </row>
    <row r="16" spans="1:10" x14ac:dyDescent="0.35">
      <c r="A16" t="s">
        <v>30</v>
      </c>
      <c r="D16" s="2">
        <v>0.08</v>
      </c>
    </row>
    <row r="17" spans="1:5" x14ac:dyDescent="0.35">
      <c r="D17" s="2"/>
    </row>
    <row r="18" spans="1:5" x14ac:dyDescent="0.35">
      <c r="A18" t="s">
        <v>45</v>
      </c>
      <c r="D18" s="2"/>
    </row>
    <row r="19" spans="1:5" x14ac:dyDescent="0.35">
      <c r="A19" t="s">
        <v>4</v>
      </c>
      <c r="D19" s="2"/>
    </row>
    <row r="20" spans="1:5" x14ac:dyDescent="0.35">
      <c r="A20" t="s">
        <v>47</v>
      </c>
      <c r="C20" s="4">
        <f>33.3/186.7</f>
        <v>0.1783610069630423</v>
      </c>
      <c r="D20" t="str">
        <f ca="1">_xlfn.FORMULATEXT(C20)</f>
        <v>=33.3/186.7</v>
      </c>
    </row>
    <row r="21" spans="1:5" x14ac:dyDescent="0.35">
      <c r="A21" t="s">
        <v>46</v>
      </c>
      <c r="C21" s="4">
        <f>10.4/186.7</f>
        <v>5.5704338510980188E-2</v>
      </c>
      <c r="D21" t="str">
        <f t="shared" ref="D21:D22" ca="1" si="1">_xlfn.FORMULATEXT(C21)</f>
        <v>=10.4/186.7</v>
      </c>
    </row>
    <row r="22" spans="1:5" x14ac:dyDescent="0.35">
      <c r="A22" t="s">
        <v>48</v>
      </c>
      <c r="C22" s="4">
        <f>2/186.7</f>
        <v>1.0712372790573113E-2</v>
      </c>
      <c r="D22" t="str">
        <f t="shared" ca="1" si="1"/>
        <v>=2/186.7</v>
      </c>
    </row>
    <row r="23" spans="1:5" x14ac:dyDescent="0.35">
      <c r="D23" s="2"/>
    </row>
    <row r="24" spans="1:5" x14ac:dyDescent="0.35">
      <c r="A24" t="s">
        <v>49</v>
      </c>
      <c r="D24" s="2"/>
    </row>
    <row r="25" spans="1:5" x14ac:dyDescent="0.35">
      <c r="A25" t="s">
        <v>21</v>
      </c>
      <c r="D25" s="2"/>
    </row>
    <row r="26" spans="1:5" x14ac:dyDescent="0.35">
      <c r="A26" t="s">
        <v>31</v>
      </c>
      <c r="C26" s="1">
        <f>B15*F15</f>
        <v>66.546762589928051</v>
      </c>
      <c r="D26" t="str">
        <f t="shared" ref="D26:D27" ca="1" si="2">_xlfn.FORMULATEXT(C26)</f>
        <v>=B15*F15</v>
      </c>
      <c r="E26" t="s">
        <v>51</v>
      </c>
    </row>
    <row r="27" spans="1:5" x14ac:dyDescent="0.35">
      <c r="A27" t="s">
        <v>50</v>
      </c>
      <c r="C27" s="3">
        <f>C26/22.2</f>
        <v>2.9976019184652274</v>
      </c>
      <c r="D27" t="str">
        <f t="shared" ca="1" si="2"/>
        <v>=C26/22.2</v>
      </c>
    </row>
    <row r="28" spans="1:5" x14ac:dyDescent="0.35">
      <c r="C28" s="3"/>
    </row>
    <row r="29" spans="1:5" x14ac:dyDescent="0.35">
      <c r="A29" t="s">
        <v>54</v>
      </c>
      <c r="C29" s="3"/>
    </row>
    <row r="30" spans="1:5" x14ac:dyDescent="0.35">
      <c r="A30" t="s">
        <v>31</v>
      </c>
      <c r="B30" s="1">
        <f>B15*F15</f>
        <v>66.546762589928051</v>
      </c>
      <c r="C30" t="str">
        <f t="shared" ref="C30:C33" ca="1" si="3">_xlfn.FORMULATEXT(B30)</f>
        <v>=B15*F15</v>
      </c>
    </row>
    <row r="31" spans="1:5" x14ac:dyDescent="0.35">
      <c r="A31" t="s">
        <v>52</v>
      </c>
      <c r="B31" s="3">
        <f>B30+99.9 - 21.2</f>
        <v>145.24676258992807</v>
      </c>
      <c r="C31" t="str">
        <f ca="1">_xlfn.FORMULATEXT(B31)</f>
        <v>=B30+99.9 - 21.2</v>
      </c>
    </row>
    <row r="32" spans="1:5" x14ac:dyDescent="0.35">
      <c r="A32" t="s">
        <v>53</v>
      </c>
      <c r="B32">
        <f>B31/10.4</f>
        <v>13.96603486441616</v>
      </c>
      <c r="C32" t="str">
        <f ca="1">_xlfn.FORMULATEXT(B32)</f>
        <v>=B31/10.4</v>
      </c>
    </row>
    <row r="33" spans="1:3" x14ac:dyDescent="0.35">
      <c r="A33" t="s">
        <v>55</v>
      </c>
      <c r="B33">
        <f xml:space="preserve"> B31 / 186.7</f>
        <v>0.7779687337435891</v>
      </c>
      <c r="C33" t="str">
        <f t="shared" ca="1" si="3"/>
        <v>= B31 / 186.7</v>
      </c>
    </row>
    <row r="35" spans="1:3" x14ac:dyDescent="0.35">
      <c r="A35" t="s">
        <v>40</v>
      </c>
    </row>
    <row r="36" spans="1:3" x14ac:dyDescent="0.35">
      <c r="A36" t="s">
        <v>21</v>
      </c>
    </row>
    <row r="37" spans="1:3" x14ac:dyDescent="0.35">
      <c r="A37" t="s">
        <v>25</v>
      </c>
      <c r="B37" s="3">
        <f>B15/0.556</f>
        <v>33.273381294964025</v>
      </c>
      <c r="C37" t="str">
        <f ca="1">_xlfn.FORMULATEXT(B37)</f>
        <v>=B15/0.556</v>
      </c>
    </row>
    <row r="38" spans="1:3" x14ac:dyDescent="0.35">
      <c r="A38" t="s">
        <v>31</v>
      </c>
      <c r="B38" s="1">
        <f>F15*B15</f>
        <v>66.546762589928051</v>
      </c>
      <c r="C38" t="str">
        <f t="shared" ref="C38:C39" ca="1" si="4">_xlfn.FORMULATEXT(B38)</f>
        <v>=F15*B15</v>
      </c>
    </row>
    <row r="39" spans="1:3" x14ac:dyDescent="0.35">
      <c r="A39" t="s">
        <v>32</v>
      </c>
      <c r="B39">
        <f>2</f>
        <v>2</v>
      </c>
      <c r="C39" t="str">
        <f t="shared" ca="1" si="4"/>
        <v>=2</v>
      </c>
    </row>
    <row r="40" spans="1:3" x14ac:dyDescent="0.35">
      <c r="A40" t="s">
        <v>25</v>
      </c>
      <c r="B40" s="3">
        <f>B38/B39</f>
        <v>33.273381294964025</v>
      </c>
      <c r="C40" t="str">
        <f ca="1">_xlfn.FORMULATEXT(B40)</f>
        <v>=B38/B39</v>
      </c>
    </row>
    <row r="41" spans="1:3" x14ac:dyDescent="0.35">
      <c r="A41" t="s">
        <v>33</v>
      </c>
    </row>
    <row r="42" spans="1:3" x14ac:dyDescent="0.35">
      <c r="A42" t="s">
        <v>34</v>
      </c>
    </row>
    <row r="43" spans="1:3" x14ac:dyDescent="0.35">
      <c r="A43" t="s">
        <v>35</v>
      </c>
    </row>
    <row r="44" spans="1:3" x14ac:dyDescent="0.35">
      <c r="A44" t="s">
        <v>36</v>
      </c>
    </row>
    <row r="45" spans="1:3" x14ac:dyDescent="0.35">
      <c r="A45" t="s">
        <v>37</v>
      </c>
    </row>
    <row r="46" spans="1:3" x14ac:dyDescent="0.35">
      <c r="A46" t="s">
        <v>39</v>
      </c>
    </row>
    <row r="47" spans="1:3" x14ac:dyDescent="0.35">
      <c r="A47" t="s">
        <v>38</v>
      </c>
    </row>
    <row r="49" spans="1:3" x14ac:dyDescent="0.35">
      <c r="A49" t="s">
        <v>41</v>
      </c>
    </row>
    <row r="50" spans="1:3" x14ac:dyDescent="0.35">
      <c r="A50" t="s">
        <v>21</v>
      </c>
    </row>
    <row r="51" spans="1:3" x14ac:dyDescent="0.35">
      <c r="A51" t="s">
        <v>42</v>
      </c>
      <c r="B51" s="3">
        <f>B37</f>
        <v>33.273381294964025</v>
      </c>
      <c r="C51" t="str">
        <f ca="1">_xlfn.FORMULATEXT(B51)</f>
        <v>=B37</v>
      </c>
    </row>
    <row r="52" spans="1:3" x14ac:dyDescent="0.35">
      <c r="A52" t="s">
        <v>43</v>
      </c>
      <c r="B52" s="3">
        <f>B37/(D16*100)</f>
        <v>4.1591726618705032</v>
      </c>
      <c r="C52" t="str">
        <f ca="1">_xlfn.FORMULATEXT(B52)</f>
        <v>=B37/(D16*100)</v>
      </c>
    </row>
    <row r="53" spans="1:3" x14ac:dyDescent="0.35">
      <c r="A53" t="s">
        <v>44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L2 - Biz Org</vt:lpstr>
      <vt:lpstr>L3 - Accounting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Munger</dc:creator>
  <cp:lastModifiedBy>Rob Munger</cp:lastModifiedBy>
  <dcterms:created xsi:type="dcterms:W3CDTF">2026-03-10T17:01:41Z</dcterms:created>
  <dcterms:modified xsi:type="dcterms:W3CDTF">2026-04-02T13:34:59Z</dcterms:modified>
</cp:coreProperties>
</file>